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15780" windowHeight="9680" activeTab="0"/>
  </bookViews>
  <sheets>
    <sheet name="n_power_means.xls" sheetId="1" r:id="rId1"/>
  </sheets>
  <definedNames>
    <definedName name="Margin_of_Error">'n_power_means.xls'!$B$22</definedName>
    <definedName name="Standard_deviation">'n_power_means.xls'!$B$20</definedName>
    <definedName name="Z">'n_power_means.xls'!$B$18</definedName>
  </definedNames>
  <calcPr fullCalcOnLoad="1"/>
</workbook>
</file>

<file path=xl/sharedStrings.xml><?xml version="1.0" encoding="utf-8"?>
<sst xmlns="http://schemas.openxmlformats.org/spreadsheetml/2006/main" count="53" uniqueCount="45">
  <si>
    <t>Formula from M&amp;M3, p 447 (same as in jh's Notes on Ch 7.1)</t>
  </si>
  <si>
    <t>Confidence (%)</t>
  </si>
  <si>
    <t>alpha</t>
  </si>
  <si>
    <t>Z</t>
  </si>
  <si>
    <t>n</t>
  </si>
  <si>
    <t>Margin_of_Error</t>
  </si>
  <si>
    <t>Standard_deviation</t>
  </si>
  <si>
    <r>
      <t xml:space="preserve">n to yield (2-sided) 100(1 - 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 xml:space="preserve"> )% CI with specified margin of error</t>
    </r>
  </si>
  <si>
    <r>
      <t>using a test with 100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>% Prob of Type 1 Error</t>
    </r>
  </si>
  <si>
    <t>Specify</t>
  </si>
  <si>
    <t>[and vice versa]</t>
  </si>
  <si>
    <t>(rounded up)</t>
  </si>
  <si>
    <r>
      <t xml:space="preserve">Sample size, precision / power for CI's / tests involving  </t>
    </r>
    <r>
      <rPr>
        <b/>
        <sz val="10"/>
        <rFont val="Symbol"/>
        <family val="0"/>
      </rPr>
      <t>m</t>
    </r>
  </si>
  <si>
    <t>More sophisticated programs use t rather than Z but it is</t>
  </si>
  <si>
    <r>
      <t xml:space="preserve">n for 100(1 - </t>
    </r>
    <r>
      <rPr>
        <b/>
        <sz val="10"/>
        <rFont val="Symbol"/>
        <family val="0"/>
      </rPr>
      <t>b</t>
    </r>
    <r>
      <rPr>
        <b/>
        <sz val="10"/>
        <rFont val="Helv"/>
        <family val="0"/>
      </rPr>
      <t xml:space="preserve">)% power if mean is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 xml:space="preserve"> units from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>0 (test value)</t>
    </r>
  </si>
  <si>
    <t xml:space="preserve"> optimistic if t is much larger than Z (i.e. if n is small) </t>
  </si>
  <si>
    <t>These are based on Z rather than t statistics, and so will be somewhat</t>
  </si>
  <si>
    <r>
      <t xml:space="preserve">silly to be so precise. These are </t>
    </r>
    <r>
      <rPr>
        <i/>
        <sz val="10"/>
        <rFont val="Helv"/>
        <family val="0"/>
      </rPr>
      <t>projections</t>
    </r>
    <r>
      <rPr>
        <sz val="10"/>
        <rFont val="Helv"/>
        <family val="0"/>
      </rPr>
      <t xml:space="preserve"> based on </t>
    </r>
    <r>
      <rPr>
        <i/>
        <sz val="10"/>
        <rFont val="Helv"/>
        <family val="0"/>
      </rPr>
      <t>guessed-at inputs</t>
    </r>
    <r>
      <rPr>
        <sz val="10"/>
        <rFont val="Helv"/>
        <family val="0"/>
      </rPr>
      <t>.</t>
    </r>
  </si>
  <si>
    <t>Z_alpha</t>
  </si>
  <si>
    <t>Power (%)</t>
  </si>
  <si>
    <t>beta</t>
  </si>
  <si>
    <t>Standard Deviation</t>
  </si>
  <si>
    <t>Z_beta</t>
  </si>
  <si>
    <r>
      <t>Noise/Signal (</t>
    </r>
    <r>
      <rPr>
        <sz val="10"/>
        <rFont val="Symbol"/>
        <family val="0"/>
      </rPr>
      <t>s</t>
    </r>
    <r>
      <rPr>
        <sz val="10"/>
        <rFont val="Helv"/>
        <family val="0"/>
      </rPr>
      <t>/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</si>
  <si>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[and various vice versa's]</t>
  </si>
  <si>
    <t>alpha (e.g. 0.05)</t>
  </si>
  <si>
    <r>
      <t xml:space="preserve">Effect Size ( </t>
    </r>
    <r>
      <rPr>
        <sz val="10"/>
        <rFont val="Symbol"/>
        <family val="0"/>
      </rPr>
      <t>D</t>
    </r>
    <r>
      <rPr>
        <sz val="10"/>
        <rFont val="Helv"/>
        <family val="0"/>
      </rPr>
      <t>/</t>
    </r>
    <r>
      <rPr>
        <sz val="10"/>
        <rFont val="Symbol"/>
        <family val="0"/>
      </rPr>
      <t>s</t>
    </r>
    <r>
      <rPr>
        <sz val="10"/>
        <rFont val="Helv"/>
        <family val="0"/>
      </rPr>
      <t>)</t>
    </r>
  </si>
  <si>
    <r>
      <t>D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m</t>
    </r>
    <r>
      <rPr>
        <sz val="12"/>
        <rFont val="Helv"/>
        <family val="0"/>
      </rPr>
      <t xml:space="preserve"> – </t>
    </r>
    <r>
      <rPr>
        <sz val="12"/>
        <rFont val="Symbol"/>
        <family val="0"/>
      </rPr>
      <t>m</t>
    </r>
    <r>
      <rPr>
        <sz val="12"/>
        <rFont val="Helv"/>
        <family val="0"/>
      </rPr>
      <t>0</t>
    </r>
  </si>
  <si>
    <t xml:space="preserve"> </t>
  </si>
  <si>
    <t>see graph</t>
  </si>
  <si>
    <t>test statistic</t>
  </si>
  <si>
    <t>If H0 true</t>
  </si>
  <si>
    <t>If Halt true</t>
  </si>
  <si>
    <t>--------------------</t>
  </si>
  <si>
    <r>
      <t xml:space="preserve">(use positive 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</si>
  <si>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jh 2001.10.14</t>
  </si>
  <si>
    <t>Positive</t>
  </si>
  <si>
    <t>1 or 2 sided ? (*)</t>
  </si>
  <si>
    <t xml:space="preserve">Many reviewers on grant review commitees are "2-handed" .. </t>
  </si>
  <si>
    <t>("on the 1 hand… on the other hand… " )</t>
  </si>
  <si>
    <t xml:space="preserve">( * ) </t>
  </si>
  <si>
    <t>Formula for power by reversing Colton's formula</t>
  </si>
  <si>
    <t>See explanation/calculation of power in M&amp;M section 6.4 (cf. example 6.17)</t>
  </si>
  <si>
    <t>In Example 6.17, M&amp;M use a 1-sided alternative</t>
  </si>
  <si>
    <t>Formula  for  n  from Colton, p 142 (same as in jh's Notes on Ch 7.1)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</si>
</sst>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Symbol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0"/>
      <name val="Symbol"/>
      <family val="0"/>
    </font>
    <font>
      <i/>
      <sz val="10"/>
      <name val="Helv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Geneva"/>
      <family val="0"/>
    </font>
    <font>
      <b/>
      <sz val="12"/>
      <color indexed="10"/>
      <name val="Helv"/>
      <family val="0"/>
    </font>
    <font>
      <sz val="12"/>
      <name val="Symbol"/>
      <family val="0"/>
    </font>
    <font>
      <sz val="12"/>
      <color indexed="10"/>
      <name val="Helv"/>
      <family val="0"/>
    </font>
    <font>
      <b/>
      <sz val="12"/>
      <name val="Geneva"/>
      <family val="0"/>
    </font>
    <font>
      <sz val="12"/>
      <color indexed="9"/>
      <name val="Helv"/>
      <family val="0"/>
    </font>
    <font>
      <sz val="10"/>
      <color indexed="9"/>
      <name val="Helv"/>
      <family val="0"/>
    </font>
    <font>
      <sz val="10"/>
      <color indexed="9"/>
      <name val="Geneva"/>
      <family val="0"/>
    </font>
    <font>
      <sz val="10"/>
      <color indexed="16"/>
      <name val="Helv"/>
      <family val="0"/>
    </font>
    <font>
      <b/>
      <sz val="12"/>
      <color indexed="16"/>
      <name val="Helv"/>
      <family val="0"/>
    </font>
    <font>
      <sz val="8.25"/>
      <name val="Helv"/>
      <family val="0"/>
    </font>
    <font>
      <b/>
      <sz val="10"/>
      <color indexed="3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'n_power_means.xls'!$L$32</c:f>
              <c:strCache>
                <c:ptCount val="1"/>
                <c:pt idx="0">
                  <c:v>If H0 true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'n_power_means.xls'!$K$33:$K$68</c:f>
              <c:numCache/>
            </c:numRef>
          </c:xVal>
          <c:yVal>
            <c:numRef>
              <c:f>'n_power_means.xls'!$L$33:$L$68</c:f>
              <c:numCache/>
            </c:numRef>
          </c:yVal>
          <c:smooth val="1"/>
        </c:ser>
        <c:ser>
          <c:idx val="1"/>
          <c:order val="1"/>
          <c:tx>
            <c:strRef>
              <c:f>'n_power_means.xls'!$M$32</c:f>
              <c:strCache>
                <c:ptCount val="1"/>
                <c:pt idx="0">
                  <c:v>If Halt true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'n_power_means.xls'!$K$33:$K$68</c:f>
              <c:numCache/>
            </c:numRef>
          </c:xVal>
          <c:yVal>
            <c:numRef>
              <c:f>'n_power_means.xls'!$M$33:$M$68</c:f>
              <c:numCache/>
            </c:numRef>
          </c:yVal>
          <c:smooth val="1"/>
        </c:ser>
        <c:axId val="1301570"/>
        <c:axId val="11714131"/>
      </c:scatterChart>
      <c:valAx>
        <c:axId val="1301570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test statistic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11714131"/>
        <c:crosses val="autoZero"/>
        <c:crossBetween val="midCat"/>
        <c:dispUnits/>
      </c:valAx>
      <c:valAx>
        <c:axId val="11714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3015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35</xdr:row>
      <xdr:rowOff>123825</xdr:rowOff>
    </xdr:from>
    <xdr:to>
      <xdr:col>13</xdr:col>
      <xdr:colOff>257175</xdr:colOff>
      <xdr:row>55</xdr:row>
      <xdr:rowOff>142875</xdr:rowOff>
    </xdr:to>
    <xdr:graphicFrame>
      <xdr:nvGraphicFramePr>
        <xdr:cNvPr id="1" name="Chart 3"/>
        <xdr:cNvGraphicFramePr/>
      </xdr:nvGraphicFramePr>
      <xdr:xfrm>
        <a:off x="4219575" y="5962650"/>
        <a:ext cx="3648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7.875" style="0" customWidth="1"/>
    <col min="2" max="2" width="8.625" style="0" customWidth="1"/>
    <col min="3" max="4" width="8.125" style="0" customWidth="1"/>
    <col min="5" max="5" width="2.375" style="0" customWidth="1"/>
    <col min="6" max="6" width="6.625" style="0" customWidth="1"/>
    <col min="7" max="7" width="2.375" style="0" customWidth="1"/>
    <col min="8" max="8" width="3.00390625" style="0" customWidth="1"/>
    <col min="9" max="9" width="2.00390625" style="0" customWidth="1"/>
    <col min="10" max="10" width="3.625" style="0" customWidth="1"/>
    <col min="11" max="16384" width="12.375" style="0" customWidth="1"/>
  </cols>
  <sheetData>
    <row r="1" spans="1:14" ht="12.75">
      <c r="A1" s="9" t="s">
        <v>12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</row>
    <row r="2" spans="1:14" ht="10.5" customHeight="1">
      <c r="A2" s="10" t="s">
        <v>28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16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</row>
    <row r="4" spans="1:14" ht="12.75">
      <c r="A4" s="10" t="s">
        <v>15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5" spans="1:14" ht="12.7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</row>
    <row r="6" spans="1:14" ht="12.75">
      <c r="A6" s="10" t="s">
        <v>13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</row>
    <row r="7" spans="1:14" ht="12.75">
      <c r="A7" s="10" t="s">
        <v>17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</row>
    <row r="8" spans="1:14" ht="12.75">
      <c r="A8" s="10"/>
      <c r="B8" s="10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</row>
    <row r="9" spans="1:14" ht="12.75">
      <c r="A9" s="9" t="s">
        <v>7</v>
      </c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</row>
    <row r="10" spans="1:14" ht="12.75">
      <c r="A10" s="9" t="s">
        <v>10</v>
      </c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0" t="s">
        <v>0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0"/>
      <c r="B14" s="12" t="s">
        <v>9</v>
      </c>
      <c r="C14" s="12" t="s">
        <v>9</v>
      </c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0"/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</row>
    <row r="16" spans="1:14" s="1" customFormat="1" ht="15.75">
      <c r="A16" s="13" t="s">
        <v>1</v>
      </c>
      <c r="B16" s="2">
        <v>95</v>
      </c>
      <c r="C16" s="14"/>
      <c r="D16" s="13"/>
      <c r="E16" s="13"/>
      <c r="F16" s="13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0" t="s">
        <v>2</v>
      </c>
      <c r="B17" s="6">
        <f>1-B16/100</f>
        <v>0.050000000000000044</v>
      </c>
      <c r="C17" s="6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 t="s">
        <v>3</v>
      </c>
      <c r="B18" s="16">
        <f>NORMSINV(1-B17/2)</f>
        <v>1.9599610823206604</v>
      </c>
      <c r="C18" s="16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0"/>
      <c r="B19" s="17"/>
      <c r="C19" s="17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5.75">
      <c r="A20" s="13" t="s">
        <v>6</v>
      </c>
      <c r="B20" s="3">
        <v>5</v>
      </c>
      <c r="C20" s="18"/>
      <c r="D20" s="13"/>
      <c r="E20" s="13"/>
      <c r="F20" s="13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0"/>
      <c r="B21" s="10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5.75">
      <c r="A22" s="13" t="s">
        <v>5</v>
      </c>
      <c r="B22" s="2">
        <v>0.5</v>
      </c>
      <c r="C22" s="19">
        <f>Z*Standard_deviation/SQRT(C25)</f>
        <v>0.5000942257706952</v>
      </c>
      <c r="D22" s="13"/>
      <c r="E22" s="13"/>
      <c r="F22" s="13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20">
        <f>IF(Margin_of_Error&lt;=0,"Margin must be a positive quantity","")</f>
      </c>
      <c r="B23" s="10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0"/>
      <c r="B24" s="10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</row>
    <row r="25" spans="1:14" s="1" customFormat="1" ht="15.75">
      <c r="A25" s="13" t="s">
        <v>4</v>
      </c>
      <c r="B25" s="21">
        <f>CEILING((Z*Standard_deviation/Margin_of_Error)^2,1)</f>
        <v>385</v>
      </c>
      <c r="C25" s="4">
        <v>384</v>
      </c>
      <c r="D25" s="13"/>
      <c r="E25" s="13"/>
      <c r="F25" s="13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0"/>
      <c r="B26" s="22" t="s">
        <v>11</v>
      </c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10"/>
      <c r="B27" s="10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9" t="s">
        <v>14</v>
      </c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9" t="s">
        <v>8</v>
      </c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9" t="s">
        <v>24</v>
      </c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</row>
    <row r="31" spans="1:14" ht="13.5">
      <c r="A31" s="9"/>
      <c r="B31" s="10"/>
      <c r="C31" s="10"/>
      <c r="D31" s="10"/>
      <c r="E31" s="10"/>
      <c r="F31" s="10"/>
      <c r="G31" s="11"/>
      <c r="H31" s="13"/>
      <c r="I31" s="23"/>
      <c r="J31" s="24"/>
      <c r="K31" s="11"/>
      <c r="L31" s="11"/>
      <c r="M31" s="11"/>
      <c r="N31" s="11"/>
    </row>
    <row r="32" spans="1:14" ht="13.5">
      <c r="A32" s="10" t="s">
        <v>44</v>
      </c>
      <c r="B32" s="10"/>
      <c r="C32" s="10"/>
      <c r="D32" s="10"/>
      <c r="E32" s="10"/>
      <c r="F32" s="10"/>
      <c r="G32" s="11"/>
      <c r="H32" s="13"/>
      <c r="I32" s="23"/>
      <c r="J32" s="24"/>
      <c r="K32" s="11" t="s">
        <v>30</v>
      </c>
      <c r="L32" s="11" t="s">
        <v>31</v>
      </c>
      <c r="M32" s="11" t="s">
        <v>32</v>
      </c>
      <c r="N32" s="11" t="s">
        <v>36</v>
      </c>
    </row>
    <row r="33" spans="1:14" ht="13.5">
      <c r="A33" s="10" t="s">
        <v>41</v>
      </c>
      <c r="B33" s="10"/>
      <c r="C33" s="10"/>
      <c r="D33" s="10"/>
      <c r="E33" s="10"/>
      <c r="F33" s="10"/>
      <c r="G33" s="11"/>
      <c r="H33" s="11"/>
      <c r="I33" s="11"/>
      <c r="J33" s="11"/>
      <c r="K33" s="25">
        <f aca="true" t="shared" si="0" ref="K33:K40">K34-0.25</f>
        <v>-2.25</v>
      </c>
      <c r="L33" s="26">
        <f>-NORMDIST(K33,0,1,FALSE)</f>
        <v>-0.03173965183566742</v>
      </c>
      <c r="M33" s="27">
        <f>NORMDIST(K33,$F$48/($B$46/SQRT($F$54)),1,FALSE)</f>
        <v>0.00025924139562506006</v>
      </c>
      <c r="N33" s="27">
        <f>IF(K33&gt;=$B$40,M33,0)</f>
        <v>0</v>
      </c>
    </row>
    <row r="34" spans="1:14" ht="13.5">
      <c r="A34" s="10" t="s">
        <v>42</v>
      </c>
      <c r="B34" s="10"/>
      <c r="C34" s="10"/>
      <c r="D34" s="10"/>
      <c r="E34" s="10"/>
      <c r="F34" s="10"/>
      <c r="G34" s="11"/>
      <c r="H34" s="11"/>
      <c r="I34" s="11"/>
      <c r="J34" s="11"/>
      <c r="K34" s="25">
        <f t="shared" si="0"/>
        <v>-2</v>
      </c>
      <c r="L34" s="26">
        <f aca="true" t="shared" si="1" ref="L34:L68">-NORMDIST(K34,0,1,FALSE)</f>
        <v>-0.05399096651318805</v>
      </c>
      <c r="M34" s="27">
        <f aca="true" t="shared" si="2" ref="M34:M55">NORMDIST(K34,$F$48/($B$46/SQRT($F$54)),1,FALSE)</f>
        <v>0.0006547767675150672</v>
      </c>
      <c r="N34" s="27">
        <f aca="true" t="shared" si="3" ref="N34:N68">IF(K34&gt;=$B$40,M34,0)</f>
        <v>0</v>
      </c>
    </row>
    <row r="35" spans="1:14" ht="13.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25">
        <f t="shared" si="0"/>
        <v>-1.75</v>
      </c>
      <c r="L35" s="26">
        <f t="shared" si="1"/>
        <v>-0.08627731882651152</v>
      </c>
      <c r="M35" s="27">
        <f t="shared" si="2"/>
        <v>0.0015535984069008615</v>
      </c>
      <c r="N35" s="27">
        <f t="shared" si="3"/>
        <v>0</v>
      </c>
    </row>
    <row r="36" spans="1:14" s="1" customFormat="1" ht="15.75">
      <c r="A36" s="10"/>
      <c r="B36" s="12" t="s">
        <v>9</v>
      </c>
      <c r="C36" s="12" t="s">
        <v>9</v>
      </c>
      <c r="D36" s="12" t="s">
        <v>9</v>
      </c>
      <c r="E36" s="12"/>
      <c r="F36" s="12" t="s">
        <v>9</v>
      </c>
      <c r="G36" s="10"/>
      <c r="H36" s="13"/>
      <c r="I36" s="13"/>
      <c r="J36" s="13"/>
      <c r="K36" s="25">
        <f t="shared" si="0"/>
        <v>-1.5</v>
      </c>
      <c r="L36" s="26">
        <f t="shared" si="1"/>
        <v>-0.12951759566589172</v>
      </c>
      <c r="M36" s="27">
        <f t="shared" si="2"/>
        <v>0.0034629073148449425</v>
      </c>
      <c r="N36" s="27">
        <f t="shared" si="3"/>
        <v>0</v>
      </c>
    </row>
    <row r="37" spans="1:14" s="1" customFormat="1" ht="15.75">
      <c r="A37" s="10"/>
      <c r="B37" s="10"/>
      <c r="C37" s="10"/>
      <c r="D37" s="10"/>
      <c r="E37" s="10"/>
      <c r="F37" s="10"/>
      <c r="G37" s="13"/>
      <c r="H37" s="13"/>
      <c r="I37" s="13"/>
      <c r="J37" s="13"/>
      <c r="K37" s="25">
        <f t="shared" si="0"/>
        <v>-1.25</v>
      </c>
      <c r="L37" s="26">
        <f t="shared" si="1"/>
        <v>-0.1826490853890219</v>
      </c>
      <c r="M37" s="27">
        <f t="shared" si="2"/>
        <v>0.007251027682795724</v>
      </c>
      <c r="N37" s="27">
        <f t="shared" si="3"/>
        <v>0</v>
      </c>
    </row>
    <row r="38" spans="1:14" ht="13.5">
      <c r="A38" s="13" t="s">
        <v>25</v>
      </c>
      <c r="B38" s="2">
        <v>0.05</v>
      </c>
      <c r="C38" s="13"/>
      <c r="D38" s="13"/>
      <c r="E38" s="13"/>
      <c r="F38" s="13"/>
      <c r="G38" s="13"/>
      <c r="H38" s="10"/>
      <c r="I38" s="10"/>
      <c r="J38" s="10"/>
      <c r="K38" s="25">
        <f t="shared" si="0"/>
        <v>-1</v>
      </c>
      <c r="L38" s="26">
        <f t="shared" si="1"/>
        <v>-0.24197072451914334</v>
      </c>
      <c r="M38" s="27">
        <f t="shared" si="2"/>
        <v>0.014263130423636132</v>
      </c>
      <c r="N38" s="27">
        <f t="shared" si="3"/>
        <v>0</v>
      </c>
    </row>
    <row r="39" spans="1:14" ht="13.5">
      <c r="A39" s="13" t="s">
        <v>37</v>
      </c>
      <c r="B39" s="2">
        <v>1</v>
      </c>
      <c r="C39" s="28" t="s">
        <v>40</v>
      </c>
      <c r="D39" s="13"/>
      <c r="E39" s="13"/>
      <c r="F39" s="13"/>
      <c r="G39" s="10"/>
      <c r="H39" s="10"/>
      <c r="I39" s="10"/>
      <c r="J39" s="10"/>
      <c r="K39" s="25">
        <f t="shared" si="0"/>
        <v>-0.75</v>
      </c>
      <c r="L39" s="26">
        <f t="shared" si="1"/>
        <v>-0.3011374321548044</v>
      </c>
      <c r="M39" s="27">
        <f t="shared" si="2"/>
        <v>0.026356439362471524</v>
      </c>
      <c r="N39" s="27">
        <f t="shared" si="3"/>
        <v>0</v>
      </c>
    </row>
    <row r="40" spans="1:14" s="1" customFormat="1" ht="15.75">
      <c r="A40" s="10" t="s">
        <v>18</v>
      </c>
      <c r="B40" s="16">
        <f>IF(B39=2,NORMSINV(1-B38/2),IF(B39=1,NORMSINV(1-B38),"sides must be 1 or 2"))</f>
        <v>1.6448530004709028</v>
      </c>
      <c r="C40" s="10"/>
      <c r="D40" s="10"/>
      <c r="E40" s="10"/>
      <c r="F40" s="10"/>
      <c r="G40" s="10"/>
      <c r="H40" s="13"/>
      <c r="I40" s="13"/>
      <c r="J40" s="13"/>
      <c r="K40" s="25">
        <f t="shared" si="0"/>
        <v>-0.5</v>
      </c>
      <c r="L40" s="26">
        <f t="shared" si="1"/>
        <v>-0.35206532676429947</v>
      </c>
      <c r="M40" s="27">
        <f t="shared" si="2"/>
        <v>0.04575254098044427</v>
      </c>
      <c r="N40" s="27">
        <f t="shared" si="3"/>
        <v>0</v>
      </c>
    </row>
    <row r="41" spans="1:14" ht="13.5">
      <c r="A41" s="10"/>
      <c r="B41" s="10"/>
      <c r="C41" s="10"/>
      <c r="D41" s="10"/>
      <c r="E41" s="10"/>
      <c r="F41" s="10"/>
      <c r="G41" s="13"/>
      <c r="H41" s="10"/>
      <c r="I41" s="10"/>
      <c r="J41" s="10"/>
      <c r="K41" s="25">
        <f>K42-0.25</f>
        <v>-0.25</v>
      </c>
      <c r="L41" s="26">
        <f t="shared" si="1"/>
        <v>-0.3866681168028492</v>
      </c>
      <c r="M41" s="27">
        <f t="shared" si="2"/>
        <v>0.07461055896327688</v>
      </c>
      <c r="N41" s="27">
        <f t="shared" si="3"/>
        <v>0</v>
      </c>
    </row>
    <row r="42" spans="1:14" ht="13.5">
      <c r="A42" s="13" t="s">
        <v>19</v>
      </c>
      <c r="B42" s="2">
        <v>80</v>
      </c>
      <c r="C42" s="10">
        <f>B42</f>
        <v>80</v>
      </c>
      <c r="D42" s="21">
        <f>100*(1-NORMSDIST(B40-SQRT(D54)*D48/B46))</f>
        <v>76.63427558730788</v>
      </c>
      <c r="E42" s="13"/>
      <c r="F42" s="29" t="s">
        <v>29</v>
      </c>
      <c r="G42" s="10"/>
      <c r="H42" s="10"/>
      <c r="I42" s="10"/>
      <c r="J42" s="10"/>
      <c r="K42" s="26">
        <v>0</v>
      </c>
      <c r="L42" s="26">
        <f t="shared" si="1"/>
        <v>-0.39894228040143265</v>
      </c>
      <c r="M42" s="27">
        <f t="shared" si="2"/>
        <v>0.11429887700535347</v>
      </c>
      <c r="N42" s="27">
        <f t="shared" si="3"/>
        <v>0</v>
      </c>
    </row>
    <row r="43" spans="1:14" ht="13.5">
      <c r="A43" s="10" t="s">
        <v>20</v>
      </c>
      <c r="B43" s="6">
        <f>1-B42/100</f>
        <v>0.19999999999999996</v>
      </c>
      <c r="C43" s="10"/>
      <c r="D43" s="10"/>
      <c r="E43" s="10"/>
      <c r="F43" s="30">
        <f>100*(1-NORMSDIST(B40-SQRT(F54)*F48/B46))</f>
        <v>47.459884046221944</v>
      </c>
      <c r="G43" s="10"/>
      <c r="H43" s="10"/>
      <c r="I43" s="10"/>
      <c r="J43" s="10"/>
      <c r="K43" s="25">
        <f>K42+0.25</f>
        <v>0.25</v>
      </c>
      <c r="L43" s="26">
        <f t="shared" si="1"/>
        <v>-0.3866681168028492</v>
      </c>
      <c r="M43" s="27">
        <f t="shared" si="2"/>
        <v>0.16449027555625487</v>
      </c>
      <c r="N43" s="27">
        <f t="shared" si="3"/>
        <v>0</v>
      </c>
    </row>
    <row r="44" spans="1:14" s="1" customFormat="1" ht="15.75">
      <c r="A44" s="10" t="s">
        <v>22</v>
      </c>
      <c r="B44" s="16">
        <f>NORMSINV(B43)</f>
        <v>-0.841621385916369</v>
      </c>
      <c r="C44" s="10"/>
      <c r="D44" s="10"/>
      <c r="E44" s="10"/>
      <c r="F44" s="10"/>
      <c r="G44" s="10"/>
      <c r="H44" s="13"/>
      <c r="I44" s="13"/>
      <c r="J44" s="13"/>
      <c r="K44" s="25">
        <f aca="true" t="shared" si="4" ref="K44:K55">K43+0.25</f>
        <v>0.5</v>
      </c>
      <c r="L44" s="26">
        <f t="shared" si="1"/>
        <v>-0.35206532676429947</v>
      </c>
      <c r="M44" s="27">
        <f t="shared" si="2"/>
        <v>0.22237967322271623</v>
      </c>
      <c r="N44" s="27">
        <f t="shared" si="3"/>
        <v>0</v>
      </c>
    </row>
    <row r="45" spans="1:14" ht="13.5">
      <c r="A45" s="10"/>
      <c r="B45" s="10"/>
      <c r="C45" s="10"/>
      <c r="D45" s="10"/>
      <c r="E45" s="10"/>
      <c r="F45" s="10"/>
      <c r="G45" s="13"/>
      <c r="H45" s="10"/>
      <c r="I45" s="10"/>
      <c r="J45" s="10"/>
      <c r="K45" s="25">
        <f t="shared" si="4"/>
        <v>0.75</v>
      </c>
      <c r="L45" s="26">
        <f t="shared" si="1"/>
        <v>-0.3011374321548044</v>
      </c>
      <c r="M45" s="27">
        <f t="shared" si="2"/>
        <v>0.28242721414375055</v>
      </c>
      <c r="N45" s="27">
        <f t="shared" si="3"/>
        <v>0</v>
      </c>
    </row>
    <row r="46" spans="1:14" s="1" customFormat="1" ht="15.75">
      <c r="A46" s="13" t="s">
        <v>21</v>
      </c>
      <c r="B46" s="2">
        <v>2</v>
      </c>
      <c r="C46" s="10">
        <f>B46</f>
        <v>2</v>
      </c>
      <c r="D46" s="10">
        <f>B46</f>
        <v>2</v>
      </c>
      <c r="E46" s="10"/>
      <c r="F46" s="10">
        <f>B46</f>
        <v>2</v>
      </c>
      <c r="G46" s="10"/>
      <c r="H46" s="13"/>
      <c r="I46" s="13"/>
      <c r="J46" s="13"/>
      <c r="K46" s="25">
        <f t="shared" si="4"/>
        <v>1</v>
      </c>
      <c r="L46" s="26">
        <f t="shared" si="1"/>
        <v>-0.24197072451914334</v>
      </c>
      <c r="M46" s="27">
        <f t="shared" si="2"/>
        <v>0.336957084269445</v>
      </c>
      <c r="N46" s="27">
        <f t="shared" si="3"/>
        <v>0</v>
      </c>
    </row>
    <row r="47" spans="1:14" ht="13.5">
      <c r="A47" s="10"/>
      <c r="B47" s="10"/>
      <c r="C47" s="10"/>
      <c r="D47" s="10"/>
      <c r="E47" s="10"/>
      <c r="F47" s="10"/>
      <c r="G47" s="13"/>
      <c r="H47" s="10"/>
      <c r="I47" s="10"/>
      <c r="J47" s="10"/>
      <c r="K47" s="25">
        <f t="shared" si="4"/>
        <v>1.25</v>
      </c>
      <c r="L47" s="26">
        <f t="shared" si="1"/>
        <v>-0.1826490853890219</v>
      </c>
      <c r="M47" s="27">
        <f t="shared" si="2"/>
        <v>0.3776584755517747</v>
      </c>
      <c r="N47" s="27">
        <f t="shared" si="3"/>
        <v>0</v>
      </c>
    </row>
    <row r="48" spans="1:14" ht="15">
      <c r="A48" s="31" t="s">
        <v>27</v>
      </c>
      <c r="B48" s="2">
        <v>1</v>
      </c>
      <c r="C48" s="19">
        <f>(B40-B44)*B46/SQRT(C54)</f>
        <v>1.2840098518998946</v>
      </c>
      <c r="D48" s="2">
        <v>1.5</v>
      </c>
      <c r="E48" s="13"/>
      <c r="F48" s="2">
        <v>1</v>
      </c>
      <c r="G48" s="20"/>
      <c r="H48" s="10"/>
      <c r="I48" s="10"/>
      <c r="J48" s="10"/>
      <c r="K48" s="25">
        <f t="shared" si="4"/>
        <v>1.5</v>
      </c>
      <c r="L48" s="26">
        <f t="shared" si="1"/>
        <v>-0.12951759566589172</v>
      </c>
      <c r="M48" s="27">
        <f t="shared" si="2"/>
        <v>0.3976312192354313</v>
      </c>
      <c r="N48" s="27">
        <f t="shared" si="3"/>
        <v>0</v>
      </c>
    </row>
    <row r="49" spans="1:14" ht="13.5">
      <c r="A49" s="10" t="s">
        <v>34</v>
      </c>
      <c r="B49" s="32"/>
      <c r="C49" s="32"/>
      <c r="D49" s="32"/>
      <c r="E49" s="32"/>
      <c r="F49" s="32"/>
      <c r="G49" s="10"/>
      <c r="H49" s="11"/>
      <c r="I49" s="11"/>
      <c r="J49" s="11"/>
      <c r="K49" s="25">
        <f t="shared" si="4"/>
        <v>1.75</v>
      </c>
      <c r="L49" s="26">
        <f t="shared" si="1"/>
        <v>-0.08627731882651152</v>
      </c>
      <c r="M49" s="27">
        <f t="shared" si="2"/>
        <v>0.3932948946007365</v>
      </c>
      <c r="N49" s="27">
        <f t="shared" si="3"/>
        <v>0.3932948946007365</v>
      </c>
    </row>
    <row r="50" spans="1:14" ht="13.5">
      <c r="A50" s="10"/>
      <c r="B50" s="10"/>
      <c r="C50" s="10"/>
      <c r="D50" s="9"/>
      <c r="E50" s="10"/>
      <c r="F50" s="10"/>
      <c r="G50" s="11"/>
      <c r="H50" s="11"/>
      <c r="I50" s="11"/>
      <c r="J50" s="11"/>
      <c r="K50" s="25">
        <f t="shared" si="4"/>
        <v>2</v>
      </c>
      <c r="L50" s="26">
        <f t="shared" si="1"/>
        <v>-0.05399096651318805</v>
      </c>
      <c r="M50" s="27">
        <f t="shared" si="2"/>
        <v>0.36543718572752276</v>
      </c>
      <c r="N50" s="27">
        <f t="shared" si="3"/>
        <v>0.36543718572752276</v>
      </c>
    </row>
    <row r="51" spans="1:14" s="1" customFormat="1" ht="15.75">
      <c r="A51" s="10" t="s">
        <v>23</v>
      </c>
      <c r="B51" s="6">
        <f>B46/B48</f>
        <v>2</v>
      </c>
      <c r="C51" s="33">
        <f>B46/C48</f>
        <v>1.5576204474137683</v>
      </c>
      <c r="D51" s="6">
        <f>B46/D48</f>
        <v>1.3333333333333333</v>
      </c>
      <c r="E51" s="10"/>
      <c r="F51" s="6">
        <f>B46/F48</f>
        <v>2</v>
      </c>
      <c r="G51" s="11"/>
      <c r="H51" s="15"/>
      <c r="I51" s="15"/>
      <c r="J51" s="15"/>
      <c r="K51" s="25">
        <f t="shared" si="4"/>
        <v>2.25</v>
      </c>
      <c r="L51" s="26">
        <f t="shared" si="1"/>
        <v>-0.03173965183566742</v>
      </c>
      <c r="M51" s="27">
        <f t="shared" si="2"/>
        <v>0.3189802260204669</v>
      </c>
      <c r="N51" s="27">
        <f t="shared" si="3"/>
        <v>0.3189802260204669</v>
      </c>
    </row>
    <row r="52" spans="1:14" ht="15.75">
      <c r="A52" s="10" t="s">
        <v>26</v>
      </c>
      <c r="B52" s="6">
        <f>B48/B46</f>
        <v>0.5</v>
      </c>
      <c r="C52" s="33">
        <f>1/C51</f>
        <v>0.6420049259499473</v>
      </c>
      <c r="D52" s="6">
        <f>D48/B46</f>
        <v>0.75</v>
      </c>
      <c r="E52" s="11"/>
      <c r="F52" s="7">
        <f>1/F51</f>
        <v>0.5</v>
      </c>
      <c r="G52" s="15"/>
      <c r="H52" s="11"/>
      <c r="I52" s="11"/>
      <c r="J52" s="11"/>
      <c r="K52" s="25">
        <f t="shared" si="4"/>
        <v>2.5</v>
      </c>
      <c r="L52" s="26">
        <f t="shared" si="1"/>
        <v>-0.017528300493568537</v>
      </c>
      <c r="M52" s="27">
        <f t="shared" si="2"/>
        <v>0.2615600309412062</v>
      </c>
      <c r="N52" s="27">
        <f t="shared" si="3"/>
        <v>0.2615600309412062</v>
      </c>
    </row>
    <row r="53" spans="1:14" ht="13.5">
      <c r="A53" s="10"/>
      <c r="B53" s="10"/>
      <c r="C53" s="10"/>
      <c r="D53" s="9"/>
      <c r="E53" s="11"/>
      <c r="F53" s="11"/>
      <c r="G53" s="11"/>
      <c r="H53" s="11"/>
      <c r="I53" s="11"/>
      <c r="J53" s="11"/>
      <c r="K53" s="25">
        <f t="shared" si="4"/>
        <v>2.75</v>
      </c>
      <c r="L53" s="26">
        <f t="shared" si="1"/>
        <v>-0.009093562501591053</v>
      </c>
      <c r="M53" s="27">
        <f t="shared" si="2"/>
        <v>0.201481693976723</v>
      </c>
      <c r="N53" s="27">
        <f t="shared" si="3"/>
        <v>0.201481693976723</v>
      </c>
    </row>
    <row r="54" spans="1:14" ht="15.75">
      <c r="A54" s="15" t="s">
        <v>4</v>
      </c>
      <c r="B54" s="34">
        <f>CEILING(((B40-B44)^2)*(B51^2),1)</f>
        <v>25</v>
      </c>
      <c r="C54" s="2">
        <v>15</v>
      </c>
      <c r="D54" s="2">
        <v>10</v>
      </c>
      <c r="E54" s="15"/>
      <c r="F54" s="5">
        <v>10</v>
      </c>
      <c r="G54" s="11"/>
      <c r="H54" s="11"/>
      <c r="I54" s="11"/>
      <c r="J54" s="11"/>
      <c r="K54" s="25">
        <f t="shared" si="4"/>
        <v>3</v>
      </c>
      <c r="L54" s="26">
        <f t="shared" si="1"/>
        <v>-0.0044318484119380075</v>
      </c>
      <c r="M54" s="27">
        <f t="shared" si="2"/>
        <v>0.14579962331969487</v>
      </c>
      <c r="N54" s="27">
        <f t="shared" si="3"/>
        <v>0.14579962331969487</v>
      </c>
    </row>
    <row r="55" spans="1:14" ht="13.5">
      <c r="A55" s="11"/>
      <c r="B55" s="22" t="s">
        <v>11</v>
      </c>
      <c r="C55" s="10"/>
      <c r="D55" s="10"/>
      <c r="E55" s="11"/>
      <c r="F55" s="11"/>
      <c r="G55" s="11"/>
      <c r="H55" s="11"/>
      <c r="I55" s="11"/>
      <c r="J55" s="11"/>
      <c r="K55" s="25">
        <f t="shared" si="4"/>
        <v>3.25</v>
      </c>
      <c r="L55" s="26">
        <f t="shared" si="1"/>
        <v>-0.0020290480572997677</v>
      </c>
      <c r="M55" s="27">
        <f t="shared" si="2"/>
        <v>0.09911372652007495</v>
      </c>
      <c r="N55" s="27">
        <f t="shared" si="3"/>
        <v>0.09911372652007495</v>
      </c>
    </row>
    <row r="56" spans="1:1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5">
        <f aca="true" t="shared" si="5" ref="K56:K68">K55+0.25</f>
        <v>3.5</v>
      </c>
      <c r="L56" s="26">
        <f t="shared" si="1"/>
        <v>-0.0008726826950457599</v>
      </c>
      <c r="M56" s="27">
        <f aca="true" t="shared" si="6" ref="M56:M68">NORMDIST(K56,$F$48/($B$46/SQRT($F$54)),1,FALSE)</f>
        <v>0.06329476669400526</v>
      </c>
      <c r="N56" s="27">
        <f t="shared" si="3"/>
        <v>0.06329476669400526</v>
      </c>
    </row>
    <row r="57" spans="1:14" ht="13.5">
      <c r="A57" s="28" t="s">
        <v>40</v>
      </c>
      <c r="B57" s="11"/>
      <c r="C57" s="11"/>
      <c r="D57" s="11"/>
      <c r="E57" s="11"/>
      <c r="F57" s="11"/>
      <c r="G57" s="11"/>
      <c r="H57" s="11"/>
      <c r="I57" s="11"/>
      <c r="J57" s="11"/>
      <c r="K57" s="25">
        <f t="shared" si="5"/>
        <v>3.75</v>
      </c>
      <c r="L57" s="26">
        <f t="shared" si="1"/>
        <v>-0.00035259568236744535</v>
      </c>
      <c r="M57" s="27">
        <f t="shared" si="6"/>
        <v>0.037971556207639014</v>
      </c>
      <c r="N57" s="27">
        <f t="shared" si="3"/>
        <v>0.037971556207639014</v>
      </c>
    </row>
    <row r="58" spans="1:14" ht="13.5">
      <c r="A58" s="11" t="s">
        <v>43</v>
      </c>
      <c r="B58" s="11"/>
      <c r="C58" s="11"/>
      <c r="D58" s="11"/>
      <c r="E58" s="11"/>
      <c r="F58" s="11"/>
      <c r="G58" s="11"/>
      <c r="H58" s="13"/>
      <c r="I58" s="11"/>
      <c r="J58" s="11"/>
      <c r="K58" s="25">
        <f t="shared" si="5"/>
        <v>4</v>
      </c>
      <c r="L58" s="26">
        <f t="shared" si="1"/>
        <v>-0.00013383022576488534</v>
      </c>
      <c r="M58" s="27">
        <f t="shared" si="6"/>
        <v>0.021399596487253626</v>
      </c>
      <c r="N58" s="27">
        <f t="shared" si="3"/>
        <v>0.021399596487253626</v>
      </c>
    </row>
    <row r="59" spans="1:14" ht="13.5">
      <c r="A59" s="11" t="s">
        <v>38</v>
      </c>
      <c r="B59" s="11"/>
      <c r="C59" s="11"/>
      <c r="D59" s="11"/>
      <c r="E59" s="11"/>
      <c r="F59" s="11"/>
      <c r="G59" s="11"/>
      <c r="H59" s="13"/>
      <c r="I59" s="11"/>
      <c r="J59" s="11"/>
      <c r="K59" s="25">
        <f t="shared" si="5"/>
        <v>4.25</v>
      </c>
      <c r="L59" s="26">
        <f t="shared" si="1"/>
        <v>-4.7718636541204945E-05</v>
      </c>
      <c r="M59" s="27">
        <f t="shared" si="6"/>
        <v>0.011329464087760175</v>
      </c>
      <c r="N59" s="27">
        <f t="shared" si="3"/>
        <v>0.011329464087760175</v>
      </c>
    </row>
    <row r="60" spans="1:14" ht="13.5">
      <c r="A60" s="11" t="s">
        <v>39</v>
      </c>
      <c r="B60" s="11"/>
      <c r="C60" s="11"/>
      <c r="D60" s="11"/>
      <c r="E60" s="11"/>
      <c r="F60" s="11"/>
      <c r="G60" s="11"/>
      <c r="H60" s="11"/>
      <c r="I60" s="11"/>
      <c r="J60" s="11"/>
      <c r="K60" s="25">
        <f t="shared" si="5"/>
        <v>4.5</v>
      </c>
      <c r="L60" s="26">
        <f t="shared" si="1"/>
        <v>-1.5983741106905475E-05</v>
      </c>
      <c r="M60" s="27">
        <f t="shared" si="6"/>
        <v>0.005634686328930433</v>
      </c>
      <c r="N60" s="27">
        <f t="shared" si="3"/>
        <v>0.005634686328930433</v>
      </c>
    </row>
    <row r="61" spans="1:14" ht="13.5">
      <c r="A61" s="11"/>
      <c r="B61" s="10"/>
      <c r="C61" s="10"/>
      <c r="D61" s="10"/>
      <c r="E61" s="11"/>
      <c r="F61" s="11"/>
      <c r="G61" s="11"/>
      <c r="H61" s="11"/>
      <c r="I61" s="11"/>
      <c r="J61" s="11"/>
      <c r="K61" s="25">
        <f t="shared" si="5"/>
        <v>4.75</v>
      </c>
      <c r="L61" s="26">
        <f t="shared" si="1"/>
        <v>-5.0295072885924445E-06</v>
      </c>
      <c r="M61" s="27">
        <f t="shared" si="6"/>
        <v>0.002632611156108928</v>
      </c>
      <c r="N61" s="27">
        <f t="shared" si="3"/>
        <v>0.002632611156108928</v>
      </c>
    </row>
    <row r="62" spans="1:14" ht="13.5">
      <c r="A62" s="35" t="s">
        <v>35</v>
      </c>
      <c r="B62" s="10"/>
      <c r="C62" s="10"/>
      <c r="D62" s="10"/>
      <c r="E62" s="11"/>
      <c r="F62" s="11"/>
      <c r="G62" s="11"/>
      <c r="H62" s="11"/>
      <c r="I62" s="11"/>
      <c r="J62" s="11"/>
      <c r="K62" s="25">
        <f t="shared" si="5"/>
        <v>5</v>
      </c>
      <c r="L62" s="26">
        <f t="shared" si="1"/>
        <v>-1.4867195147342977E-06</v>
      </c>
      <c r="M62" s="27">
        <f t="shared" si="6"/>
        <v>0.0011554742851722316</v>
      </c>
      <c r="N62" s="27">
        <f t="shared" si="3"/>
        <v>0.0011554742851722316</v>
      </c>
    </row>
    <row r="63" spans="1:14" ht="13.5">
      <c r="A63" s="11"/>
      <c r="B63" s="10"/>
      <c r="C63" s="10"/>
      <c r="D63" s="10"/>
      <c r="E63" s="11"/>
      <c r="F63" s="11"/>
      <c r="G63" s="11"/>
      <c r="H63" s="11"/>
      <c r="I63" s="11"/>
      <c r="J63" s="11"/>
      <c r="K63" s="25">
        <f aca="true" t="shared" si="7" ref="K63:K68">K62+0.25</f>
        <v>5.25</v>
      </c>
      <c r="L63" s="26">
        <f t="shared" si="1"/>
        <v>-4.128470988629998E-07</v>
      </c>
      <c r="M63" s="27">
        <f aca="true" t="shared" si="8" ref="M63:M68">NORMDIST(K63,$F$48/($B$46/SQRT($F$54)),1,FALSE)</f>
        <v>0.00047642050718438815</v>
      </c>
      <c r="N63" s="27">
        <f t="shared" si="3"/>
        <v>0.00047642050718438815</v>
      </c>
    </row>
    <row r="64" spans="1:14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25">
        <f t="shared" si="7"/>
        <v>5.5</v>
      </c>
      <c r="L64" s="26">
        <f t="shared" si="1"/>
        <v>-1.0769760042543275E-07</v>
      </c>
      <c r="M64" s="27">
        <f t="shared" si="8"/>
        <v>0.00018453434357994063</v>
      </c>
      <c r="N64" s="27">
        <f t="shared" si="3"/>
        <v>0.00018453434357994063</v>
      </c>
    </row>
    <row r="65" spans="1:14" ht="13.5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25">
        <f t="shared" si="7"/>
        <v>5.75</v>
      </c>
      <c r="L65" s="26">
        <f t="shared" si="1"/>
        <v>-2.6392432035705732E-08</v>
      </c>
      <c r="M65" s="27">
        <f t="shared" si="8"/>
        <v>6.714606343149607E-05</v>
      </c>
      <c r="N65" s="27">
        <f t="shared" si="3"/>
        <v>6.714606343149607E-05</v>
      </c>
    </row>
    <row r="66" spans="1:14" ht="13.5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25">
        <f t="shared" si="7"/>
        <v>6</v>
      </c>
      <c r="L66" s="26">
        <f t="shared" si="1"/>
        <v>-6.075882849823285E-09</v>
      </c>
      <c r="M66" s="27">
        <f t="shared" si="8"/>
        <v>2.295199831499445E-05</v>
      </c>
      <c r="N66" s="27">
        <f t="shared" si="3"/>
        <v>2.295199831499445E-05</v>
      </c>
    </row>
    <row r="67" spans="1:14" ht="13.5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25">
        <f t="shared" si="7"/>
        <v>6.25</v>
      </c>
      <c r="L67" s="26">
        <f t="shared" si="1"/>
        <v>-1.3140018181558838E-09</v>
      </c>
      <c r="M67" s="27">
        <f t="shared" si="8"/>
        <v>7.370162190312672E-06</v>
      </c>
      <c r="N67" s="27">
        <f t="shared" si="3"/>
        <v>7.370162190312672E-06</v>
      </c>
    </row>
    <row r="68" spans="1:14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25">
        <f t="shared" si="7"/>
        <v>6.5</v>
      </c>
      <c r="L68" s="26">
        <f t="shared" si="1"/>
        <v>-2.669556614762852E-10</v>
      </c>
      <c r="M68" s="27">
        <f t="shared" si="8"/>
        <v>2.2232596289370997E-06</v>
      </c>
      <c r="N68" s="27">
        <f t="shared" si="3"/>
        <v>2.2232596289370997E-06</v>
      </c>
    </row>
    <row r="69" spans="1:1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36" t="s">
        <v>33</v>
      </c>
      <c r="L69" s="37"/>
      <c r="M69" s="37"/>
      <c r="N69" s="11"/>
    </row>
    <row r="70" spans="11:13" ht="12.75">
      <c r="K70" s="8"/>
      <c r="L70" s="8"/>
      <c r="M70" s="8"/>
    </row>
    <row r="71" spans="11:13" ht="12.75">
      <c r="K71" s="8"/>
      <c r="L71" s="8"/>
      <c r="M71" s="8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2001-10-08T14:51:40Z</cp:lastPrinted>
  <dcterms:created xsi:type="dcterms:W3CDTF">2001-10-08T13:53:09Z</dcterms:created>
  <cp:category/>
  <cp:version/>
  <cp:contentType/>
  <cp:contentStatus/>
</cp:coreProperties>
</file>